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15300" windowHeight="8715"/>
  </bookViews>
  <sheets>
    <sheet name="methfinance" sheetId="1" r:id="rId1"/>
  </sheets>
  <externalReferences>
    <externalReference r:id="rId2"/>
  </externalReferences>
  <definedNames>
    <definedName name="\a">#REF!</definedName>
    <definedName name="\b">#REF!</definedName>
    <definedName name="_93">#REF!</definedName>
    <definedName name="B">#REF!</definedName>
    <definedName name="_xlnm.Print_Area" localSheetId="0">methfinance!$A$1:$K$28</definedName>
    <definedName name="Print_Area_MI">#REF!</definedName>
    <definedName name="PRINT_TITLES_MI">#REF!</definedName>
    <definedName name="TIME">#REF!</definedName>
    <definedName name="Z_E22A0BC1_1ECD_4670_8BAB_5391F399CD05_.wvu.Cols" localSheetId="0" hidden="1">methfinance!$C:$C</definedName>
    <definedName name="Z_E22A0BC1_1ECD_4670_8BAB_5391F399CD05_.wvu.PrintArea" localSheetId="0" hidden="1">methfinance!$A$1:$K$28</definedName>
  </definedNames>
  <calcPr calcId="145621"/>
</workbook>
</file>

<file path=xl/calcChain.xml><?xml version="1.0" encoding="utf-8"?>
<calcChain xmlns="http://schemas.openxmlformats.org/spreadsheetml/2006/main">
  <c r="J27" i="1" l="1"/>
  <c r="J26" i="1"/>
  <c r="K26" i="1" s="1"/>
  <c r="J24" i="1"/>
  <c r="K24" i="1" s="1"/>
  <c r="J23" i="1"/>
  <c r="K23" i="1" s="1"/>
  <c r="F22" i="1"/>
  <c r="I17" i="1"/>
  <c r="I22" i="1" s="1"/>
  <c r="G17" i="1"/>
  <c r="G22" i="1" s="1"/>
  <c r="G28" i="1" s="1"/>
  <c r="E17" i="1"/>
  <c r="E22" i="1" s="1"/>
  <c r="E28" i="1" s="1"/>
  <c r="D17" i="1"/>
  <c r="D22" i="1" s="1"/>
  <c r="D28" i="1" s="1"/>
  <c r="C17" i="1"/>
  <c r="C22" i="1" s="1"/>
  <c r="C28" i="1" s="1"/>
  <c r="I16" i="1"/>
  <c r="J16" i="1" s="1"/>
  <c r="K16" i="1" s="1"/>
  <c r="G16" i="1"/>
  <c r="E16" i="1"/>
  <c r="D16" i="1"/>
  <c r="C16" i="1"/>
  <c r="I15" i="1"/>
  <c r="G15" i="1"/>
  <c r="E15" i="1"/>
  <c r="D15" i="1"/>
  <c r="C15" i="1"/>
  <c r="I14" i="1"/>
  <c r="J14" i="1" s="1"/>
  <c r="K14" i="1" s="1"/>
  <c r="G14" i="1"/>
  <c r="E14" i="1"/>
  <c r="D14" i="1"/>
  <c r="C14" i="1"/>
  <c r="I13" i="1"/>
  <c r="G13" i="1"/>
  <c r="E13" i="1"/>
  <c r="D13" i="1"/>
  <c r="C13" i="1"/>
  <c r="I12" i="1"/>
  <c r="J12" i="1" s="1"/>
  <c r="K12" i="1" s="1"/>
  <c r="G12" i="1"/>
  <c r="E12" i="1"/>
  <c r="D12" i="1"/>
  <c r="C12" i="1"/>
  <c r="I11" i="1"/>
  <c r="G11" i="1"/>
  <c r="J11" i="1" s="1"/>
  <c r="K11" i="1" s="1"/>
  <c r="E11" i="1"/>
  <c r="D11" i="1"/>
  <c r="C11" i="1"/>
  <c r="I10" i="1"/>
  <c r="J10" i="1" s="1"/>
  <c r="K10" i="1" s="1"/>
  <c r="G10" i="1"/>
  <c r="E10" i="1"/>
  <c r="D10" i="1"/>
  <c r="C10" i="1"/>
  <c r="I8" i="1"/>
  <c r="J8" i="1" s="1"/>
  <c r="K8" i="1" s="1"/>
  <c r="G8" i="1"/>
  <c r="I7" i="1"/>
  <c r="G7" i="1"/>
  <c r="E7" i="1"/>
  <c r="D7" i="1"/>
  <c r="C7" i="1"/>
  <c r="J7" i="1" l="1"/>
  <c r="K7" i="1" s="1"/>
  <c r="J15" i="1"/>
  <c r="K15" i="1" s="1"/>
  <c r="J13" i="1"/>
  <c r="K13" i="1" s="1"/>
  <c r="I28" i="1"/>
  <c r="J28" i="1" s="1"/>
  <c r="K28" i="1" s="1"/>
  <c r="J22" i="1"/>
  <c r="K22" i="1" s="1"/>
  <c r="J17" i="1"/>
  <c r="K17" i="1" s="1"/>
</calcChain>
</file>

<file path=xl/sharedStrings.xml><?xml version="1.0" encoding="utf-8"?>
<sst xmlns="http://schemas.openxmlformats.org/spreadsheetml/2006/main" count="29" uniqueCount="26">
  <si>
    <t>BUDGETED EXPENDITURES</t>
  </si>
  <si>
    <t>2005</t>
  </si>
  <si>
    <t>2006</t>
  </si>
  <si>
    <t>BUDGET</t>
  </si>
  <si>
    <t>ACTUAL</t>
  </si>
  <si>
    <t>Variance</t>
  </si>
  <si>
    <t>%</t>
  </si>
  <si>
    <t>Account Groups</t>
  </si>
  <si>
    <t>Number of Positions</t>
  </si>
  <si>
    <t>Part-time &amp; Seasonal FTEs</t>
  </si>
  <si>
    <t>Salaries, Wages &amp; Related</t>
  </si>
  <si>
    <t>Employee Benefits</t>
  </si>
  <si>
    <t>Office &amp; Field Operations</t>
  </si>
  <si>
    <t>Computer Operations</t>
  </si>
  <si>
    <t>Professional Services</t>
  </si>
  <si>
    <t>Office Space, Utilities &amp; Maint.</t>
  </si>
  <si>
    <t>Capital Expenditures</t>
  </si>
  <si>
    <t>TOTAL BUDGET</t>
  </si>
  <si>
    <t>Jurisdiction Allocations</t>
  </si>
  <si>
    <t>Interest Income</t>
  </si>
  <si>
    <t>Other Income</t>
  </si>
  <si>
    <t>Application of Unreserved Funds</t>
  </si>
  <si>
    <t xml:space="preserve">    General Fund</t>
  </si>
  <si>
    <t xml:space="preserve">    Internal Service Fund</t>
  </si>
  <si>
    <t>REVENUES</t>
  </si>
  <si>
    <t>TOTAL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</si>
</sst>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164" formatCode="0_);[Red]\(0\)"/>
    <numFmt numFmtId="165" formatCode="#,##0.0_);\(#,##0.0\)"/>
    <numFmt numFmtId="166" formatCode="0.0%"/>
  </numFmts>
  <fonts count="6" x14ac:knownFonts="1">
    <font>
      <sz val="10"/>
      <name val="Verdana"/>
      <family val="2"/>
    </font>
    <font>
      <sz val="10"/>
      <name val="Arial"/>
      <family val="2"/>
    </font>
    <font>
      <u/>
      <sz val="12"/>
      <name val="Verdana"/>
      <family val="2"/>
    </font>
    <font>
      <sz val="12"/>
      <name val="Verdana"/>
      <family val="2"/>
    </font>
    <font>
      <sz val="10"/>
      <name val="MS Sans Serif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38" fontId="0" fillId="0" borderId="0">
      <alignment horizontal="right"/>
    </xf>
    <xf numFmtId="9" fontId="4" fillId="0" borderId="0" applyFont="0" applyFill="0" applyBorder="0" applyAlignment="0" applyProtection="0"/>
    <xf numFmtId="38" fontId="1" fillId="0" borderId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</cellStyleXfs>
  <cellXfs count="21">
    <xf numFmtId="38" fontId="0" fillId="0" borderId="0" xfId="0">
      <alignment horizontal="right"/>
    </xf>
    <xf numFmtId="38" fontId="2" fillId="0" borderId="0" xfId="2" applyFont="1"/>
    <xf numFmtId="38" fontId="3" fillId="0" borderId="0" xfId="2" applyFont="1"/>
    <xf numFmtId="38" fontId="3" fillId="0" borderId="0" xfId="2" quotePrefix="1" applyFont="1" applyAlignment="1">
      <alignment horizontal="center"/>
    </xf>
    <xf numFmtId="164" fontId="3" fillId="0" borderId="0" xfId="2" quotePrefix="1" applyNumberFormat="1" applyFont="1" applyAlignment="1">
      <alignment horizontal="center"/>
    </xf>
    <xf numFmtId="164" fontId="3" fillId="0" borderId="0" xfId="2" applyNumberFormat="1" applyFont="1"/>
    <xf numFmtId="38" fontId="3" fillId="0" borderId="1" xfId="2" applyFont="1" applyBorder="1" applyAlignment="1">
      <alignment horizontal="center"/>
    </xf>
    <xf numFmtId="165" fontId="3" fillId="0" borderId="0" xfId="2" applyNumberFormat="1" applyFont="1"/>
    <xf numFmtId="166" fontId="3" fillId="0" borderId="0" xfId="1" applyNumberFormat="1" applyFont="1"/>
    <xf numFmtId="38" fontId="3" fillId="0" borderId="0" xfId="0" applyFont="1" applyFill="1" applyBorder="1" applyAlignment="1">
      <alignment horizontal="left" vertical="center"/>
    </xf>
    <xf numFmtId="37" fontId="3" fillId="0" borderId="0" xfId="2" applyNumberFormat="1" applyFont="1"/>
    <xf numFmtId="6" fontId="3" fillId="0" borderId="0" xfId="2" applyNumberFormat="1" applyFont="1"/>
    <xf numFmtId="38" fontId="3" fillId="0" borderId="0" xfId="2" applyNumberFormat="1" applyFont="1"/>
    <xf numFmtId="38" fontId="3" fillId="0" borderId="1" xfId="2" applyFont="1" applyBorder="1"/>
    <xf numFmtId="38" fontId="3" fillId="0" borderId="1" xfId="2" applyNumberFormat="1" applyFont="1" applyBorder="1"/>
    <xf numFmtId="37" fontId="3" fillId="0" borderId="1" xfId="2" applyNumberFormat="1" applyFont="1" applyBorder="1"/>
    <xf numFmtId="166" fontId="3" fillId="0" borderId="1" xfId="1" applyNumberFormat="1" applyFont="1" applyBorder="1"/>
    <xf numFmtId="38" fontId="3" fillId="0" borderId="0" xfId="2" applyFont="1" applyAlignment="1">
      <alignment horizontal="center"/>
    </xf>
    <xf numFmtId="5" fontId="3" fillId="0" borderId="0" xfId="2" applyNumberFormat="1" applyFont="1"/>
    <xf numFmtId="166" fontId="3" fillId="0" borderId="0" xfId="2" applyNumberFormat="1" applyFont="1"/>
    <xf numFmtId="10" fontId="3" fillId="0" borderId="0" xfId="2" applyNumberFormat="1" applyFont="1"/>
  </cellXfs>
  <cellStyles count="5">
    <cellStyle name="Header1" xfId="3"/>
    <cellStyle name="Header2" xfId="4"/>
    <cellStyle name="Normal" xfId="0" builtinId="0"/>
    <cellStyle name="Normal_05METHFINANCE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harriscad.net/Users/BGarton/Documents/BUDGET/13%20BUD/2013%20COMBUD%20V%202.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tbudprint"/>
      <sheetName val="methfinance"/>
      <sheetName val="budprint"/>
      <sheetName val="comparebudprint"/>
      <sheetName val="09-13 combined"/>
      <sheetName val="2013"/>
      <sheetName val="2012"/>
      <sheetName val="2011 actual"/>
      <sheetName val="2010 actual"/>
      <sheetName val="2009"/>
      <sheetName val="2008"/>
      <sheetName val="2007"/>
    </sheetNames>
    <sheetDataSet>
      <sheetData sheetId="0"/>
      <sheetData sheetId="1"/>
      <sheetData sheetId="2"/>
      <sheetData sheetId="3"/>
      <sheetData sheetId="4"/>
      <sheetData sheetId="5">
        <row r="5">
          <cell r="D5">
            <v>623</v>
          </cell>
        </row>
        <row r="6">
          <cell r="D6">
            <v>7.9375</v>
          </cell>
        </row>
        <row r="84">
          <cell r="D84">
            <v>33385422</v>
          </cell>
        </row>
        <row r="85">
          <cell r="D85">
            <v>11025514</v>
          </cell>
        </row>
        <row r="86">
          <cell r="D86">
            <v>5310616</v>
          </cell>
        </row>
        <row r="87">
          <cell r="D87">
            <v>1290947</v>
          </cell>
        </row>
        <row r="88">
          <cell r="D88">
            <v>9127159</v>
          </cell>
        </row>
        <row r="89">
          <cell r="D89">
            <v>4132204</v>
          </cell>
        </row>
        <row r="90">
          <cell r="D90">
            <v>225000</v>
          </cell>
        </row>
        <row r="91">
          <cell r="D91">
            <v>64496862</v>
          </cell>
        </row>
      </sheetData>
      <sheetData sheetId="6">
        <row r="5">
          <cell r="D5">
            <v>623</v>
          </cell>
        </row>
        <row r="6">
          <cell r="D6">
            <v>5.14</v>
          </cell>
        </row>
        <row r="84">
          <cell r="D84">
            <v>32101197</v>
          </cell>
        </row>
        <row r="85">
          <cell r="D85">
            <v>10915933</v>
          </cell>
        </row>
        <row r="86">
          <cell r="D86">
            <v>5114076</v>
          </cell>
        </row>
        <row r="87">
          <cell r="D87">
            <v>1290947</v>
          </cell>
        </row>
        <row r="88">
          <cell r="D88">
            <v>9347469</v>
          </cell>
        </row>
        <row r="89">
          <cell r="D89">
            <v>4134804</v>
          </cell>
        </row>
        <row r="90">
          <cell r="D90">
            <v>225000</v>
          </cell>
        </row>
        <row r="91">
          <cell r="D91">
            <v>63129426</v>
          </cell>
        </row>
      </sheetData>
      <sheetData sheetId="7">
        <row r="5">
          <cell r="D5">
            <v>630</v>
          </cell>
        </row>
        <row r="84">
          <cell r="D84">
            <v>30986417</v>
          </cell>
        </row>
        <row r="85">
          <cell r="D85">
            <v>11585936</v>
          </cell>
        </row>
        <row r="86">
          <cell r="D86">
            <v>4677554</v>
          </cell>
        </row>
        <row r="87">
          <cell r="D87">
            <v>1018822</v>
          </cell>
        </row>
        <row r="88">
          <cell r="D88">
            <v>6747114</v>
          </cell>
        </row>
        <row r="89">
          <cell r="D89">
            <v>3773898</v>
          </cell>
        </row>
        <row r="90">
          <cell r="D90">
            <v>0</v>
          </cell>
        </row>
        <row r="91">
          <cell r="D91">
            <v>58789741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29"/>
  <sheetViews>
    <sheetView showGridLines="0" tabSelected="1" topLeftCell="A7" workbookViewId="0">
      <selection activeCell="K38" sqref="K38"/>
    </sheetView>
  </sheetViews>
  <sheetFormatPr defaultColWidth="8" defaultRowHeight="15" x14ac:dyDescent="0.2"/>
  <cols>
    <col min="1" max="1" width="39.375" style="2" customWidth="1"/>
    <col min="2" max="2" width="3.625" style="2" customWidth="1"/>
    <col min="3" max="3" width="14.5" style="2" hidden="1" customWidth="1"/>
    <col min="4" max="5" width="14.875" style="2" hidden="1" customWidth="1"/>
    <col min="6" max="6" width="2" style="2" customWidth="1"/>
    <col min="7" max="7" width="16.25" style="2" customWidth="1"/>
    <col min="8" max="8" width="2.625" style="2" customWidth="1"/>
    <col min="9" max="9" width="16.875" style="2" customWidth="1"/>
    <col min="10" max="10" width="15.75" style="2" customWidth="1"/>
    <col min="11" max="11" width="11.5" style="2" bestFit="1" customWidth="1"/>
    <col min="12" max="16384" width="8" style="2"/>
  </cols>
  <sheetData>
    <row r="4" spans="1:11" x14ac:dyDescent="0.2">
      <c r="A4" s="1" t="s">
        <v>0</v>
      </c>
      <c r="C4" s="3" t="s">
        <v>1</v>
      </c>
      <c r="D4" s="3" t="s">
        <v>2</v>
      </c>
      <c r="E4" s="4">
        <v>2011</v>
      </c>
      <c r="F4" s="5"/>
      <c r="G4" s="4">
        <v>2012</v>
      </c>
      <c r="H4" s="4"/>
      <c r="I4" s="4">
        <v>2013</v>
      </c>
    </row>
    <row r="5" spans="1:11" x14ac:dyDescent="0.2">
      <c r="C5" s="6" t="s">
        <v>3</v>
      </c>
      <c r="D5" s="6" t="s">
        <v>4</v>
      </c>
      <c r="E5" s="6" t="s">
        <v>3</v>
      </c>
      <c r="G5" s="6" t="s">
        <v>3</v>
      </c>
      <c r="H5" s="6"/>
      <c r="I5" s="6" t="s">
        <v>3</v>
      </c>
      <c r="J5" s="6" t="s">
        <v>5</v>
      </c>
      <c r="K5" s="6" t="s">
        <v>6</v>
      </c>
    </row>
    <row r="6" spans="1:11" x14ac:dyDescent="0.2">
      <c r="A6" s="1" t="s">
        <v>7</v>
      </c>
    </row>
    <row r="7" spans="1:11" x14ac:dyDescent="0.2">
      <c r="A7" s="2" t="s">
        <v>8</v>
      </c>
      <c r="C7" s="2" t="e">
        <f>+#REF!</f>
        <v>#REF!</v>
      </c>
      <c r="D7" s="2" t="e">
        <f>+#REF!</f>
        <v>#REF!</v>
      </c>
      <c r="E7" s="2">
        <f>+'[1]2011 actual'!D5</f>
        <v>630</v>
      </c>
      <c r="G7" s="7">
        <f>+'[1]2012'!D5</f>
        <v>623</v>
      </c>
      <c r="H7" s="7"/>
      <c r="I7" s="7">
        <f>+'[1]2013'!D5</f>
        <v>623</v>
      </c>
      <c r="J7" s="7">
        <f>+I7-G7</f>
        <v>0</v>
      </c>
      <c r="K7" s="8">
        <f>+J7/G7</f>
        <v>0</v>
      </c>
    </row>
    <row r="8" spans="1:11" x14ac:dyDescent="0.2">
      <c r="A8" s="9" t="s">
        <v>9</v>
      </c>
      <c r="G8" s="7">
        <f>+'[1]2012'!D6</f>
        <v>5.14</v>
      </c>
      <c r="H8" s="7"/>
      <c r="I8" s="7">
        <f>+'[1]2013'!D6</f>
        <v>7.9375</v>
      </c>
      <c r="J8" s="7">
        <f>+I8-G8</f>
        <v>2.7975000000000003</v>
      </c>
      <c r="K8" s="8">
        <f>+J8/G8</f>
        <v>0.54426070038910512</v>
      </c>
    </row>
    <row r="9" spans="1:11" x14ac:dyDescent="0.2">
      <c r="J9" s="10"/>
      <c r="K9" s="8"/>
    </row>
    <row r="10" spans="1:11" x14ac:dyDescent="0.2">
      <c r="A10" s="2" t="s">
        <v>10</v>
      </c>
      <c r="C10" s="2" t="e">
        <f>+#REF!</f>
        <v>#REF!</v>
      </c>
      <c r="D10" s="11" t="e">
        <f>+#REF!</f>
        <v>#REF!</v>
      </c>
      <c r="E10" s="11">
        <f>+'[1]2011 actual'!D84</f>
        <v>30986417</v>
      </c>
      <c r="F10" s="11"/>
      <c r="G10" s="11">
        <f>+'[1]2012'!D84</f>
        <v>32101197</v>
      </c>
      <c r="H10" s="11"/>
      <c r="I10" s="11">
        <f>+'[1]2013'!D84</f>
        <v>33385422</v>
      </c>
      <c r="J10" s="10">
        <f t="shared" ref="J10:J17" si="0">+I10-G10</f>
        <v>1284225</v>
      </c>
      <c r="K10" s="8">
        <f>J10/G10</f>
        <v>4.0005517551261409E-2</v>
      </c>
    </row>
    <row r="11" spans="1:11" x14ac:dyDescent="0.2">
      <c r="A11" s="2" t="s">
        <v>11</v>
      </c>
      <c r="C11" s="2" t="e">
        <f>+#REF!</f>
        <v>#REF!</v>
      </c>
      <c r="D11" s="2" t="e">
        <f>+#REF!</f>
        <v>#REF!</v>
      </c>
      <c r="E11" s="12">
        <f>+'[1]2011 actual'!D85</f>
        <v>11585936</v>
      </c>
      <c r="G11" s="2">
        <f>+'[1]2012'!D85</f>
        <v>10915933</v>
      </c>
      <c r="I11" s="12">
        <f>+'[1]2013'!D85</f>
        <v>11025514</v>
      </c>
      <c r="J11" s="10">
        <f t="shared" si="0"/>
        <v>109581</v>
      </c>
      <c r="K11" s="8">
        <f t="shared" ref="K11:K17" si="1">J11/G11</f>
        <v>1.0038628855636986E-2</v>
      </c>
    </row>
    <row r="12" spans="1:11" x14ac:dyDescent="0.2">
      <c r="A12" s="2" t="s">
        <v>12</v>
      </c>
      <c r="C12" s="2" t="e">
        <f>+#REF!</f>
        <v>#REF!</v>
      </c>
      <c r="D12" s="2" t="e">
        <f>+#REF!</f>
        <v>#REF!</v>
      </c>
      <c r="E12" s="12">
        <f>+'[1]2011 actual'!D86</f>
        <v>4677554</v>
      </c>
      <c r="G12" s="2">
        <f>+'[1]2012'!D86</f>
        <v>5114076</v>
      </c>
      <c r="I12" s="12">
        <f>+'[1]2013'!D86</f>
        <v>5310616</v>
      </c>
      <c r="J12" s="10">
        <f t="shared" si="0"/>
        <v>196540</v>
      </c>
      <c r="K12" s="8">
        <f t="shared" si="1"/>
        <v>3.8431184831824949E-2</v>
      </c>
    </row>
    <row r="13" spans="1:11" x14ac:dyDescent="0.2">
      <c r="A13" s="2" t="s">
        <v>13</v>
      </c>
      <c r="C13" s="2" t="e">
        <f>+#REF!</f>
        <v>#REF!</v>
      </c>
      <c r="D13" s="2" t="e">
        <f>+#REF!</f>
        <v>#REF!</v>
      </c>
      <c r="E13" s="12">
        <f>+'[1]2011 actual'!D87</f>
        <v>1018822</v>
      </c>
      <c r="G13" s="2">
        <f>+'[1]2012'!D87</f>
        <v>1290947</v>
      </c>
      <c r="I13" s="12">
        <f>+'[1]2013'!D87</f>
        <v>1290947</v>
      </c>
      <c r="J13" s="10">
        <f t="shared" si="0"/>
        <v>0</v>
      </c>
      <c r="K13" s="8">
        <f t="shared" si="1"/>
        <v>0</v>
      </c>
    </row>
    <row r="14" spans="1:11" x14ac:dyDescent="0.2">
      <c r="A14" s="2" t="s">
        <v>14</v>
      </c>
      <c r="C14" s="2" t="e">
        <f>+#REF!</f>
        <v>#REF!</v>
      </c>
      <c r="D14" s="2" t="e">
        <f>+#REF!</f>
        <v>#REF!</v>
      </c>
      <c r="E14" s="12">
        <f>+'[1]2011 actual'!D88</f>
        <v>6747114</v>
      </c>
      <c r="G14" s="2">
        <f>+'[1]2012'!D88</f>
        <v>9347469</v>
      </c>
      <c r="I14" s="12">
        <f>+'[1]2013'!D88</f>
        <v>9127159</v>
      </c>
      <c r="J14" s="10">
        <f t="shared" si="0"/>
        <v>-220310</v>
      </c>
      <c r="K14" s="8">
        <f t="shared" si="1"/>
        <v>-2.3568946845397402E-2</v>
      </c>
    </row>
    <row r="15" spans="1:11" x14ac:dyDescent="0.2">
      <c r="A15" s="2" t="s">
        <v>15</v>
      </c>
      <c r="C15" s="2" t="e">
        <f>+#REF!</f>
        <v>#REF!</v>
      </c>
      <c r="D15" s="2" t="e">
        <f>+#REF!</f>
        <v>#REF!</v>
      </c>
      <c r="E15" s="12">
        <f>+'[1]2011 actual'!D89</f>
        <v>3773898</v>
      </c>
      <c r="G15" s="2">
        <f>+'[1]2012'!D89</f>
        <v>4134804</v>
      </c>
      <c r="I15" s="12">
        <f>+'[1]2013'!D89</f>
        <v>4132204</v>
      </c>
      <c r="J15" s="10">
        <f t="shared" si="0"/>
        <v>-2600</v>
      </c>
      <c r="K15" s="8">
        <f t="shared" si="1"/>
        <v>-6.2880852393487087E-4</v>
      </c>
    </row>
    <row r="16" spans="1:11" x14ac:dyDescent="0.2">
      <c r="A16" s="2" t="s">
        <v>16</v>
      </c>
      <c r="C16" s="13" t="e">
        <f>+#REF!</f>
        <v>#REF!</v>
      </c>
      <c r="D16" s="13" t="e">
        <f>+#REF!</f>
        <v>#REF!</v>
      </c>
      <c r="E16" s="14">
        <f>+'[1]2011 actual'!D90</f>
        <v>0</v>
      </c>
      <c r="G16" s="13">
        <f>+'[1]2012'!D90</f>
        <v>225000</v>
      </c>
      <c r="H16" s="13"/>
      <c r="I16" s="14">
        <f>+'[1]2013'!D90</f>
        <v>225000</v>
      </c>
      <c r="J16" s="15">
        <f t="shared" si="0"/>
        <v>0</v>
      </c>
      <c r="K16" s="16">
        <f t="shared" si="1"/>
        <v>0</v>
      </c>
    </row>
    <row r="17" spans="1:11" x14ac:dyDescent="0.2">
      <c r="A17" s="17" t="s">
        <v>17</v>
      </c>
      <c r="C17" s="11" t="e">
        <f>+#REF!</f>
        <v>#REF!</v>
      </c>
      <c r="D17" s="11" t="e">
        <f>+#REF!</f>
        <v>#REF!</v>
      </c>
      <c r="E17" s="11">
        <f>+'[1]2011 actual'!D91</f>
        <v>58789741</v>
      </c>
      <c r="G17" s="18">
        <f>+'[1]2012'!D91</f>
        <v>63129426</v>
      </c>
      <c r="H17" s="18"/>
      <c r="I17" s="18">
        <f>+'[1]2013'!D91</f>
        <v>64496862</v>
      </c>
      <c r="J17" s="18">
        <f t="shared" si="0"/>
        <v>1367436</v>
      </c>
      <c r="K17" s="8">
        <f t="shared" si="1"/>
        <v>2.1660833729107563E-2</v>
      </c>
    </row>
    <row r="18" spans="1:11" x14ac:dyDescent="0.2">
      <c r="J18" s="10"/>
      <c r="K18" s="19"/>
    </row>
    <row r="19" spans="1:11" x14ac:dyDescent="0.2">
      <c r="J19" s="10"/>
      <c r="K19" s="19"/>
    </row>
    <row r="20" spans="1:11" x14ac:dyDescent="0.2">
      <c r="J20" s="10"/>
      <c r="K20" s="19"/>
    </row>
    <row r="21" spans="1:11" x14ac:dyDescent="0.2">
      <c r="A21" s="1" t="s">
        <v>24</v>
      </c>
      <c r="J21" s="10"/>
      <c r="K21" s="19"/>
    </row>
    <row r="22" spans="1:11" x14ac:dyDescent="0.2">
      <c r="A22" s="2" t="s">
        <v>18</v>
      </c>
      <c r="C22" s="11" t="e">
        <f>+C17-C23-C24-C26</f>
        <v>#REF!</v>
      </c>
      <c r="D22" s="11" t="e">
        <f>+D17-D23-D24-D26</f>
        <v>#REF!</v>
      </c>
      <c r="E22" s="11">
        <f>+E17-E23-E24-E26</f>
        <v>56089741</v>
      </c>
      <c r="F22" s="11">
        <f>+F17-F23-F24-F26</f>
        <v>0</v>
      </c>
      <c r="G22" s="11">
        <f>+G17-G23-G24-G26</f>
        <v>60429426</v>
      </c>
      <c r="H22" s="11"/>
      <c r="I22" s="11">
        <f>+I17-I23-I24-I26-I27</f>
        <v>61566862</v>
      </c>
      <c r="J22" s="18">
        <f>+I22-G22</f>
        <v>1137436</v>
      </c>
      <c r="K22" s="8">
        <f>J22/G22</f>
        <v>1.8822551781312633E-2</v>
      </c>
    </row>
    <row r="23" spans="1:11" x14ac:dyDescent="0.2">
      <c r="A23" s="2" t="s">
        <v>19</v>
      </c>
      <c r="C23" s="2">
        <v>220000</v>
      </c>
      <c r="D23" s="2">
        <v>350000</v>
      </c>
      <c r="E23" s="2">
        <v>100000</v>
      </c>
      <c r="G23" s="2">
        <v>30000</v>
      </c>
      <c r="I23" s="2">
        <v>30000</v>
      </c>
      <c r="J23" s="10">
        <f t="shared" ref="J23:J28" si="2">+I23-G23</f>
        <v>0</v>
      </c>
      <c r="K23" s="8">
        <f t="shared" ref="K23:K28" si="3">J23/G23</f>
        <v>0</v>
      </c>
    </row>
    <row r="24" spans="1:11" x14ac:dyDescent="0.2">
      <c r="A24" s="2" t="s">
        <v>20</v>
      </c>
      <c r="C24" s="2">
        <v>200000</v>
      </c>
      <c r="D24" s="2">
        <v>200000</v>
      </c>
      <c r="E24" s="2">
        <v>600000</v>
      </c>
      <c r="G24" s="2">
        <v>600000</v>
      </c>
      <c r="I24" s="2">
        <v>600000</v>
      </c>
      <c r="J24" s="10">
        <f t="shared" si="2"/>
        <v>0</v>
      </c>
      <c r="K24" s="8">
        <f t="shared" si="3"/>
        <v>0</v>
      </c>
    </row>
    <row r="25" spans="1:11" x14ac:dyDescent="0.2">
      <c r="A25" s="2" t="s">
        <v>21</v>
      </c>
      <c r="J25" s="10"/>
      <c r="K25" s="8"/>
    </row>
    <row r="26" spans="1:11" x14ac:dyDescent="0.2">
      <c r="A26" s="2" t="s">
        <v>22</v>
      </c>
      <c r="C26" s="2">
        <v>350000</v>
      </c>
      <c r="D26" s="2">
        <v>350000</v>
      </c>
      <c r="E26" s="2">
        <v>2000000</v>
      </c>
      <c r="G26" s="2">
        <v>2070000</v>
      </c>
      <c r="I26" s="2">
        <v>2000000</v>
      </c>
      <c r="J26" s="10">
        <f t="shared" si="2"/>
        <v>-70000</v>
      </c>
      <c r="K26" s="8">
        <f t="shared" si="3"/>
        <v>-3.3816425120772944E-2</v>
      </c>
    </row>
    <row r="27" spans="1:11" x14ac:dyDescent="0.2">
      <c r="A27" s="2" t="s">
        <v>23</v>
      </c>
      <c r="C27" s="13">
        <v>0</v>
      </c>
      <c r="D27" s="13">
        <v>0</v>
      </c>
      <c r="E27" s="13">
        <v>0</v>
      </c>
      <c r="G27" s="13">
        <v>0</v>
      </c>
      <c r="H27" s="13"/>
      <c r="I27" s="13">
        <v>300000</v>
      </c>
      <c r="J27" s="15">
        <f t="shared" si="2"/>
        <v>300000</v>
      </c>
      <c r="K27" s="16"/>
    </row>
    <row r="28" spans="1:11" x14ac:dyDescent="0.2">
      <c r="A28" s="17" t="s">
        <v>25</v>
      </c>
      <c r="C28" s="11" t="e">
        <f>SUM(C22:C27)</f>
        <v>#REF!</v>
      </c>
      <c r="D28" s="11" t="e">
        <f>SUM(D22:D27)</f>
        <v>#REF!</v>
      </c>
      <c r="E28" s="11">
        <f>SUM(E22:E27)</f>
        <v>58789741</v>
      </c>
      <c r="G28" s="11">
        <f>SUM(G22:G27)</f>
        <v>63129426</v>
      </c>
      <c r="H28" s="11"/>
      <c r="I28" s="11">
        <f>SUM(I22:I27)</f>
        <v>64496862</v>
      </c>
      <c r="J28" s="18">
        <f t="shared" si="2"/>
        <v>1367436</v>
      </c>
      <c r="K28" s="8">
        <f t="shared" si="3"/>
        <v>2.1660833729107563E-2</v>
      </c>
    </row>
    <row r="29" spans="1:11" x14ac:dyDescent="0.2">
      <c r="K29" s="20"/>
    </row>
  </sheetData>
  <printOptions horizontalCentered="1"/>
  <pageMargins left="0.75" right="0.75" top="1.22" bottom="1" header="0.84" footer="0.5"/>
  <pageSetup scale="73" firstPageNumber="8" orientation="portrait" useFirstPageNumber="1" horizontalDpi="4294967292" r:id="rId1"/>
  <headerFooter alignWithMargins="0">
    <oddHeader>&amp;C&amp;12EXPENDITURE SUMMARY AND METHOD OF FINANCING
2013 BUDGET</oddHeader>
    <oddFooter>&amp;C&amp;11&amp;P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methfinance</vt:lpstr>
      <vt:lpstr>methfinance!Print_Area</vt:lpstr>
    </vt:vector>
  </TitlesOfParts>
  <Company>HCAD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Garton</dc:creator>
  <cp:lastModifiedBy>Tracey Dang</cp:lastModifiedBy>
  <dcterms:created xsi:type="dcterms:W3CDTF">2014-02-20T20:48:45Z</dcterms:created>
  <dcterms:modified xsi:type="dcterms:W3CDTF">2017-07-25T14:30:29Z</dcterms:modified>
</cp:coreProperties>
</file>